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Лист2" sheetId="2" r:id="rId1"/>
    <sheet name="Лист3" sheetId="3" r:id="rId2"/>
    <sheet name="Лист1" sheetId="1" r:id="rId3"/>
  </sheets>
  <calcPr calcId="124519"/>
</workbook>
</file>

<file path=xl/calcChain.xml><?xml version="1.0" encoding="utf-8"?>
<calcChain xmlns="http://schemas.openxmlformats.org/spreadsheetml/2006/main">
  <c r="D50" i="1"/>
  <c r="D51"/>
  <c r="D52"/>
  <c r="D53"/>
  <c r="D46"/>
  <c r="D47"/>
  <c r="D48"/>
  <c r="E22" i="3"/>
  <c r="E11"/>
  <c r="D8"/>
  <c r="C8"/>
  <c r="E18" i="2" l="1"/>
  <c r="E19"/>
  <c r="C20" l="1"/>
  <c r="C29" s="1"/>
  <c r="D21"/>
  <c r="D20" s="1"/>
  <c r="C21"/>
  <c r="D16" i="3"/>
  <c r="D21"/>
  <c r="C21"/>
  <c r="D27" i="2"/>
  <c r="C27"/>
  <c r="D18" l="1"/>
  <c r="C18"/>
  <c r="C16" i="3"/>
  <c r="E18"/>
  <c r="E12"/>
  <c r="E27"/>
  <c r="D26"/>
  <c r="E26" s="1"/>
  <c r="C26"/>
  <c r="E25"/>
  <c r="D24"/>
  <c r="C24"/>
  <c r="E23"/>
  <c r="E20"/>
  <c r="D19"/>
  <c r="E19" s="1"/>
  <c r="C19"/>
  <c r="E17"/>
  <c r="E15"/>
  <c r="D14"/>
  <c r="C14"/>
  <c r="E13"/>
  <c r="E10"/>
  <c r="E9"/>
  <c r="E9" i="2"/>
  <c r="E8" i="3" l="1"/>
  <c r="E21"/>
  <c r="E16"/>
  <c r="E24"/>
  <c r="E14"/>
  <c r="C28"/>
  <c r="D28"/>
  <c r="E28" l="1"/>
  <c r="E26" i="2" l="1"/>
  <c r="E25"/>
  <c r="E24"/>
  <c r="E23"/>
  <c r="E22"/>
  <c r="E17"/>
  <c r="D16"/>
  <c r="D15" s="1"/>
  <c r="C16"/>
  <c r="C15" s="1"/>
  <c r="E14"/>
  <c r="E13"/>
  <c r="E12"/>
  <c r="D11"/>
  <c r="C11"/>
  <c r="E10"/>
  <c r="E8"/>
  <c r="D7"/>
  <c r="C7"/>
  <c r="C6" l="1"/>
  <c r="E21"/>
  <c r="E20"/>
  <c r="E16"/>
  <c r="E11"/>
  <c r="E7"/>
  <c r="D6"/>
  <c r="E15" l="1"/>
  <c r="E6"/>
  <c r="D29"/>
  <c r="E29" l="1"/>
  <c r="C68" i="1" l="1"/>
  <c r="C33"/>
  <c r="C16"/>
  <c r="B16"/>
  <c r="B33"/>
  <c r="C52"/>
  <c r="B52"/>
  <c r="C50"/>
  <c r="B50"/>
  <c r="D25"/>
  <c r="D78" l="1"/>
  <c r="D75"/>
  <c r="D69"/>
  <c r="D45"/>
  <c r="D44"/>
  <c r="D34"/>
  <c r="D30"/>
  <c r="D28"/>
  <c r="D27"/>
  <c r="D26"/>
  <c r="D24"/>
  <c r="D17"/>
  <c r="D8"/>
  <c r="C29"/>
  <c r="C6" s="1"/>
  <c r="C7"/>
  <c r="B68"/>
  <c r="B7"/>
  <c r="B29"/>
  <c r="B6" l="1"/>
  <c r="D29"/>
  <c r="D68"/>
  <c r="D33"/>
  <c r="D7"/>
  <c r="D16"/>
  <c r="D62"/>
  <c r="D63"/>
  <c r="D64"/>
  <c r="D65"/>
  <c r="D66"/>
  <c r="D67"/>
  <c r="D70"/>
  <c r="D72"/>
  <c r="D73"/>
  <c r="D74"/>
  <c r="D76"/>
  <c r="D54"/>
  <c r="D56"/>
  <c r="D9"/>
  <c r="D11"/>
  <c r="D13"/>
  <c r="B40"/>
  <c r="D6" l="1"/>
  <c r="C80"/>
  <c r="C77"/>
  <c r="C71"/>
  <c r="D71" s="1"/>
  <c r="C59"/>
  <c r="C58"/>
  <c r="C55"/>
  <c r="D55" s="1"/>
  <c r="C48"/>
  <c r="C47"/>
  <c r="C41"/>
  <c r="C40" s="1"/>
  <c r="C37"/>
  <c r="C36"/>
  <c r="C21"/>
  <c r="C19"/>
  <c r="C12"/>
  <c r="D12" s="1"/>
  <c r="C10"/>
  <c r="D10" s="1"/>
  <c r="D77" l="1"/>
</calcChain>
</file>

<file path=xl/sharedStrings.xml><?xml version="1.0" encoding="utf-8"?>
<sst xmlns="http://schemas.openxmlformats.org/spreadsheetml/2006/main" count="183" uniqueCount="173">
  <si>
    <t>Основное мероприятие «Повышение эффективности управления и распоряжения имуществом Семейкинского сельского поселения»</t>
  </si>
  <si>
    <t xml:space="preserve">Проведение технической инвентаризации объектов недвижимости, оценка и оформление в собственность муниципального имущества Семейкинского сельского поселения  (Закупка товаров, работ и услуг для обеспечения государственных (муниципальных) нужд)
</t>
  </si>
  <si>
    <t xml:space="preserve">Проведение технической инвентаризации объектов недвижимости, оценка и оформление в собственность муниципального имущества Семейкинского сельского поселения  (Иные бюджетные ассигнования)
</t>
  </si>
  <si>
    <t xml:space="preserve">Осуществление деятельности по проведению капитального ремонта муниципальных жилых помещений, замене электро- и газооборудования  (Закупка товаров, работ и услуг для обеспечения государственных (муниципальных) нужд)
</t>
  </si>
  <si>
    <t xml:space="preserve">Осуществление мероприятий в области коммунального хозяйства  (Закупка товаров, работ и услуг для обеспечения государственных (муниципальных) нужд)
</t>
  </si>
  <si>
    <t>Основное мероприятие «Управление и распоряжение земельными ресурсами»</t>
  </si>
  <si>
    <t xml:space="preserve">Проведение землеустроительных работ, кадастрового учета  и оформление земельных участков в муниципальную собственность  (Закупка товаров, работ и услуг для обеспечения государственных (муниципальных) нужд)
 </t>
  </si>
  <si>
    <t>Основное мероприятие «Обеспечение пожарной безопасности»</t>
  </si>
  <si>
    <t xml:space="preserve">Организация и осуществление мероприятий по пожарной безопасности в Семейкинском сельском поселении  (Закупка товаров, работ и услуг для обеспечения государственных (муниципальных) нужд)
</t>
  </si>
  <si>
    <t xml:space="preserve">Организация и осуществление мероприятий по пожарной безопасности в Семейкинском сельском поселении   (Предоставление субсидий бюджетным, автономным учреждениям и иным некоммерческим организациям)
</t>
  </si>
  <si>
    <t xml:space="preserve">Подпрограмма «Предупреждение и ликвидация последствий чрезвычайных ситуаций в границах Семейкинского сельского поселения» </t>
  </si>
  <si>
    <t>Основное мероприятие «Защита населения и территорий Семейкинского сельского поселения от чрезвычайных ситуаций»</t>
  </si>
  <si>
    <t xml:space="preserve">Организация и осуществление мероприятий по защите населения и территорий от чрезвычайных ситуаций  (Закупка товаров, работ и услуг для обеспечения государственных (муниципальных) нужд)
</t>
  </si>
  <si>
    <t>Основное мероприятие «Повышение уровня патриотического воспитания молодежи»</t>
  </si>
  <si>
    <t xml:space="preserve">Организация меропритий по воспитанию у подростков чувства патриотизма (Закупка товаров, работ и услуг для обеспечения государственных (муниципальных) нужд)
</t>
  </si>
  <si>
    <t>Основное мероприятие «Комплексное благоустройство территории Семейкинского сельского поселения»</t>
  </si>
  <si>
    <t xml:space="preserve">Организация мероприятий по благоустройству Семейкинского сельского поселения  (Закупка товаров, работ и услуг для обеспечения государственных (муниципальных) нужд)
</t>
  </si>
  <si>
    <t>Организация мероприятий по благоустройству Семейкинского сельского поселения (Капитальные вложения в объекты государственной (муниципальной) собственности)</t>
  </si>
  <si>
    <t>Осуществление части полномочий по организации ритуальных услуг и содержанию мест захоронения (Закупка товаров, работ и услуг для государственных (муниципальных) нужд)</t>
  </si>
  <si>
    <t>Осуществление части полномочий по содержанию и ремонту питьевых колодцев(Капитальные вложения в объекты государственной (муниципальной) собственности)</t>
  </si>
  <si>
    <t>Муниципальная программа Семейкинского сельского поселения «Развитие малого и среднего предпринимательства в Семейкинском сельском поселении Шуйского муниципального района на 2014-2016 годы»</t>
  </si>
  <si>
    <t xml:space="preserve">Подпрограмма «Поддержка малого и среднего предпринимательства в Семейкинском сельском поселении на 2014-2016 годы» </t>
  </si>
  <si>
    <t>Основное мероприятие «Реализация мер по поддержке малого и среднего предпринимательства»</t>
  </si>
  <si>
    <t xml:space="preserve">Методическое и информационное обеспечение субъектов малого и среднего предпринимательства </t>
  </si>
  <si>
    <t>Основное мероприятие «Создание условий для развития муниципальной службы»</t>
  </si>
  <si>
    <t xml:space="preserve">Повышение эффективности муниципальной службы, подготовка и повышение профессиональной компетентности и квалификации муниципальных служащих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
</t>
  </si>
  <si>
    <t xml:space="preserve">Повышение эффективности муниципальной службы, подготовка и повышение профессиональной компетентности и квалификации муниципальных служащих  (Закупка товаров, работ и услуг для обеспечения государственных (муниципальных) нужд)
</t>
  </si>
  <si>
    <t>Основное мероприятие «Сохранение и развитие традиционной народной культуры»</t>
  </si>
  <si>
    <t xml:space="preserve">Субсидия бюджетным учреждениям на обеспечение организации культурного досуга и отдыха населения  (Предоставление субсидий бюджетным, автономным учреждениям и иным некоммерческим организациям)
</t>
  </si>
  <si>
    <t>Основное мероприятие «Повышение средней заработной платы работникам муниципальных учреждений культуры»</t>
  </si>
  <si>
    <t xml:space="preserve">Субсидия бюджетным учреждениям на софинансирование расходов, связанных с поэтапным доведением средней заработной платы работникам муниципального учреждения культуры Семейкинского сельского поселения до средней заработной платы в Ивановской области  (Предоставление субсидий бюджетным, автономным учреждениям и иным некоммерческим организациям)
</t>
  </si>
  <si>
    <t xml:space="preserve">Поэтапное доведение средней заработной платы работникам муниципального учреждения культуры Семейкинского сельского поселения до средней заработной платы в Ивановской области  (Предоставление субсидий бюджетным, автономным учреждениям и иным некоммерческим организациям)
</t>
  </si>
  <si>
    <t>Подпрограмма «Капитальный ремонт зданий и помещений учреждения культуры Семейкинского сельского поселения" муниципальной программы «Развитие культуры на 2014-2017 годы»</t>
  </si>
  <si>
    <t>Субсидия бюджетным учреждениям на иные цели в рамках подпрограммы «Капитальный ремонт зданий и помещений учреждения культуры Семейкинского сельского поселения" муниципальной программы «Развитие культуры на 2014-2017 годы»</t>
  </si>
  <si>
    <t>Основное мероприятие «Обеспечение деятельности Главы Семейкинского сельского поселения»</t>
  </si>
  <si>
    <t xml:space="preserve">Глава Семейкинского сельского поселения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
</t>
  </si>
  <si>
    <t>Основное мероприятие «Обеспечение деятельности администрации Семейкинского сельского поселения»</t>
  </si>
  <si>
    <t xml:space="preserve">Обеспечение функций администрации Семейкинского сельского поселения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
</t>
  </si>
  <si>
    <t xml:space="preserve">Обеспечение функций администрации Семейкинского сельского поселения  (Закупка товаров, работ и услуг для обеспечения государственных (муниципальных) нужд)
</t>
  </si>
  <si>
    <t xml:space="preserve">Обеспечение функций администрации Семейкинского сельского поселения  (Иные бюджетные ассигнования)
</t>
  </si>
  <si>
    <t>Основное мероприятие «Организация муниципального пенсионного обеспечения»</t>
  </si>
  <si>
    <t xml:space="preserve">Осуществление дополнительного пенсионного обеспечения за выслугу лет муниципальным служащим, лицам, замещавшим выборные муниципальные должности муниципальной службы  (Социальное обеспечение и иные выплаты населению)
</t>
  </si>
  <si>
    <t>Подпрограмма «Обеспечение финансирования непредвиденных расходов Семейкинского сельского поселения»</t>
  </si>
  <si>
    <t>Основное мероприятие «Управление резервными средствами местного бюджета»</t>
  </si>
  <si>
    <t>Резервный фонд администрации Семейкинского сельского поселения</t>
  </si>
  <si>
    <t>Основное мероприятие «Нормативно-правовое обеспечение органов местного самоуправления Семейкинского сельского поселения»</t>
  </si>
  <si>
    <t xml:space="preserve">Нормативно -правового обеспечение и взаимодействие с Советом муниципальных образований Ивановской области  (Закупка товаров, работ и услуг для обеспечения государственных (муниципальных) нужд)
</t>
  </si>
  <si>
    <t>Основное мероприятие «Повышение качества и доступности информации для решения вопросов местного значения»</t>
  </si>
  <si>
    <t>Обеспечение принципов прозрачности, открытости и эффективности местного самоуправления (Закупка товаров, работ и услуг для обеспечения государственных (муниципальных) нужд)</t>
  </si>
  <si>
    <t>ВСЕГО расходов по муниципальным программам</t>
  </si>
  <si>
    <t>Наименование муниципальной программы</t>
  </si>
  <si>
    <t>рубли</t>
  </si>
  <si>
    <t>Основное мероприятие «Эффективное управление муниципальным имуществом Новогоркинского сельского поселения "</t>
  </si>
  <si>
    <t xml:space="preserve">Подпрограмма «Обеспечение деятельности органов местного самоуправления Новогоркинского сельского поселения» </t>
  </si>
  <si>
    <t>Подпраграмма "Информационно-программное обеспечение и организация бюджетного процесса"</t>
  </si>
  <si>
    <t>Подпрограмма "Иные мероприятия в области муниципального управления"</t>
  </si>
  <si>
    <t>Подпрограмма "Развитие муниципальной службы"</t>
  </si>
  <si>
    <t>Подпрограмма "Муниципальное пенсионное обеспечение в Новогоркинском сельском поселении"</t>
  </si>
  <si>
    <t>Основное мероприятие "Повышение уровня пожарной безопасности населенных пунктов и объектов, находящихся на территории Новогоркинского сельского поселения"</t>
  </si>
  <si>
    <t xml:space="preserve">Подпрограмма «Организация деятельности клубных формирований и формирований самодеятельного народного творчества» </t>
  </si>
  <si>
    <t>Подпрограмма "Участие в организации официальных спортивных мероприятий"</t>
  </si>
  <si>
    <t>Подпрограмма " Библиотечное, библиографическое и информационное обслуживание пользователей библиотек"</t>
  </si>
  <si>
    <t>Подпрограмма «Организация освещения населенных пунктов»</t>
  </si>
  <si>
    <t>Подпрограмма «Озеленение»</t>
  </si>
  <si>
    <t>Подпрограмма «Благоустройство населенных пунктов Новогоркинского сельского поселения»</t>
  </si>
  <si>
    <t xml:space="preserve">Исполнено </t>
  </si>
  <si>
    <t>Процент исполнения</t>
  </si>
  <si>
    <t>Подпрограмма "Обеспечение финансирования непредвиденных расходов Новогоркинского сельского поселения"</t>
  </si>
  <si>
    <t>Подпрограмма "Создание здоровых и безопасных условий труда работников"</t>
  </si>
  <si>
    <t>Подпрограмма "Энергосбережение и повышение энергетической эффективности в муниципальных учреждениях"</t>
  </si>
  <si>
    <t>Подпрограмма "Энергосбережение и повышение энергетической эффективности муниципального казенного учреждения "Новогоркинское социально-культурное объединение"</t>
  </si>
  <si>
    <t>-</t>
  </si>
  <si>
    <t>(рубли)</t>
  </si>
  <si>
    <t>Коды бюджетной классификации Российской Федерации</t>
  </si>
  <si>
    <t>Наименование</t>
  </si>
  <si>
    <t>НАЛОГОВЫЕ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</si>
  <si>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</si>
  <si>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</si>
  <si>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</si>
  <si>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</si>
  <si>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</si>
  <si>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</si>
  <si>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</si>
  <si>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</si>
  <si>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</si>
  <si>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</si>
  <si>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</si>
  <si>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</si>
  <si>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</si>
  <si>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</si>
  <si>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</si>
  <si>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</si>
  <si>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НЕНАЛОГОВЫЕ ДОХОДЫ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</si>
  <si>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</si>
  <si>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</si>
  <si>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</si>
  <si>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</si>
  <si>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</si>
  <si>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</si>
  <si>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</si>
  <si>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</si>
  <si>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</si>
  <si>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202 15002 10 0000 150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</si>
  <si>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</si>
  <si>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</si>
  <si>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</si>
  <si>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</si>
  <si>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</si>
  <si>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Утверждено</t>
  </si>
  <si>
    <t>Раздел, подраздел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</si>
  <si>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</si>
  <si>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</si>
  <si>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</si>
  <si>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</si>
  <si>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</si>
  <si>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</si>
  <si>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</si>
  <si>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</si>
  <si>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</si>
  <si>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</si>
  <si>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</si>
  <si>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</si>
  <si>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</si>
  <si>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</si>
  <si>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</si>
  <si>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</si>
  <si>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</si>
  <si>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</si>
  <si>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</si>
  <si>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</si>
  <si>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</si>
  <si>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</si>
  <si>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0503</t>
  </si>
  <si>
    <t>Благоустройство</t>
  </si>
  <si>
    <t>0800</t>
  </si>
  <si>
    <t>Культура, кинематография и средства массовой информации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</si>
  <si>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</si>
  <si>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</si>
  <si>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</si>
  <si>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</si>
  <si>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</si>
  <si>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</si>
  <si>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Всего расходов</t>
  </si>
  <si>
    <t>0111</t>
  </si>
  <si>
    <t>Резервные фонды</t>
  </si>
  <si>
    <t>0314</t>
  </si>
  <si>
    <t>Другие вопросы в области национальной безопасности и правоохранительной деятельности</t>
  </si>
  <si>
    <t>202 15001 10 0000 150</t>
  </si>
  <si>
    <t>202 29999 10 0000 150</t>
  </si>
  <si>
    <t>202 35118 10 0000 150</t>
  </si>
  <si>
    <t>202 40014 10 0000 150</t>
  </si>
  <si>
    <t>114 00000 00 0000 000</t>
  </si>
  <si>
    <t>Доходы от продажи материальных и нематериальных активов</t>
  </si>
  <si>
    <t>114 01050 10 0000 410</t>
  </si>
  <si>
    <t>Доходы от продажи квартир, находящихся в собственности сельских поселений</t>
  </si>
  <si>
    <t>0502</t>
  </si>
  <si>
    <t>Коммунальное хозяйство</t>
  </si>
  <si>
    <t>Муниципальная программа Новогоркинского сельского поселения «Управление и распоряжение муниципальным имуществом Новогоркинского сельском поселении»</t>
  </si>
  <si>
    <t>Муниципальная программа Новогоркинского сельского поселения «Совершенствование муниципального управления Новогоркинского сельского поселения»</t>
  </si>
  <si>
    <t>Муниципальная программа Новогоркинского сельского поселения «Обеспечение пожарной безопасности на территории Новогоркинского сельского поселения»</t>
  </si>
  <si>
    <t>Муниципальная программа Новогоркинского сельского поселения «Развитие культуры в Новогоркинском сельском поселении»</t>
  </si>
  <si>
    <t>Муниципальная программа "Улучшение условий и охраны труда в Новогоркинском сельском поселении"</t>
  </si>
  <si>
    <t>Муниципальная программа "Энергосбережение и повышение энергетической эффективности администрации Новогоркинского сельского поселения"</t>
  </si>
  <si>
    <t>Муниципальная программа Новогоркинского сельского поселения « Развитие территории Новогоркинского сельского поселения»</t>
  </si>
  <si>
    <t xml:space="preserve">Ежеквартальная отчетность по доходам бюджета Новогоркинского сельского поселения за 1 квартал 2024 года  </t>
  </si>
  <si>
    <t>208 00000 00 0000 000</t>
  </si>
  <si>
    <t>208 05000 10 0000 150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</si>
  <si>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</si>
  <si>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</si>
  <si>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Ежеквартальная отчетность о расходах бюджета Новогоркинского сельского поселения по разделам и подразделам классификации расходов бюджетов за 1 квартал 2024 года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</si>
  <si>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</si>
  <si>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</si>
  <si>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Ежеквартальная отчетность о расходах бюджета Новогоркинского сельского поселения по муниципальным программам                                                             за 1 квартал 2024 года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</si>
</sst>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17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 Cy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14" fillId="0" borderId="7">
      <alignment horizontal="right" shrinkToFit="1"/>
    </xf>
  </cellStyleXfs>
  <cellXfs count="93">
    <xf numFmtId="0" fontId="0" fillId="0" borderId="0" xfId="0"/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" fontId="11" fillId="6" borderId="1" xfId="0" applyNumberFormat="1" applyFont="1" applyFill="1" applyBorder="1" applyAlignment="1">
      <alignment horizontal="center" vertical="center"/>
    </xf>
    <xf numFmtId="164" fontId="11" fillId="6" borderId="1" xfId="3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11" fillId="0" borderId="1" xfId="0" applyFont="1" applyBorder="1"/>
    <xf numFmtId="4" fontId="11" fillId="0" borderId="1" xfId="0" applyNumberFormat="1" applyFont="1" applyBorder="1" applyAlignment="1">
      <alignment horizontal="center" vertical="center"/>
    </xf>
    <xf numFmtId="164" fontId="11" fillId="0" borderId="1" xfId="3" applyNumberFormat="1" applyFont="1" applyBorder="1" applyAlignment="1">
      <alignment horizontal="center" vertical="center"/>
    </xf>
    <xf numFmtId="49" fontId="13" fillId="7" borderId="2" xfId="0" applyNumberFormat="1" applyFont="1" applyFill="1" applyBorder="1" applyAlignment="1">
      <alignment horizontal="left" shrinkToFit="1"/>
    </xf>
    <xf numFmtId="0" fontId="13" fillId="8" borderId="6" xfId="0" applyFont="1" applyFill="1" applyBorder="1" applyAlignment="1">
      <alignment horizontal="left" wrapText="1" indent="1"/>
    </xf>
    <xf numFmtId="4" fontId="13" fillId="0" borderId="7" xfId="4" applyNumberFormat="1" applyFont="1" applyAlignment="1" applyProtection="1">
      <alignment horizontal="center" vertical="center" shrinkToFit="1"/>
    </xf>
    <xf numFmtId="164" fontId="12" fillId="0" borderId="2" xfId="3" applyNumberFormat="1" applyFont="1" applyBorder="1" applyAlignment="1">
      <alignment horizontal="center" vertical="center"/>
    </xf>
    <xf numFmtId="49" fontId="13" fillId="7" borderId="1" xfId="0" applyNumberFormat="1" applyFont="1" applyFill="1" applyBorder="1" applyAlignment="1">
      <alignment horizontal="left" shrinkToFit="1"/>
    </xf>
    <xf numFmtId="0" fontId="13" fillId="8" borderId="1" xfId="0" applyFont="1" applyFill="1" applyBorder="1" applyAlignment="1">
      <alignment horizontal="left" wrapText="1" indent="1"/>
    </xf>
    <xf numFmtId="4" fontId="12" fillId="0" borderId="1" xfId="2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164" fontId="12" fillId="0" borderId="1" xfId="3" applyNumberFormat="1" applyFont="1" applyBorder="1" applyAlignment="1">
      <alignment horizontal="center" vertical="center"/>
    </xf>
    <xf numFmtId="164" fontId="11" fillId="9" borderId="1" xfId="3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2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vertical="center" wrapText="1"/>
    </xf>
    <xf numFmtId="4" fontId="12" fillId="9" borderId="1" xfId="0" applyNumberFormat="1" applyFont="1" applyFill="1" applyBorder="1" applyAlignment="1">
      <alignment horizontal="center" vertical="center"/>
    </xf>
    <xf numFmtId="164" fontId="12" fillId="9" borderId="1" xfId="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164" fontId="12" fillId="6" borderId="1" xfId="3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wrapText="1"/>
    </xf>
    <xf numFmtId="49" fontId="12" fillId="9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wrapText="1"/>
    </xf>
    <xf numFmtId="0" fontId="5" fillId="0" borderId="4" xfId="0" applyFont="1" applyBorder="1" applyAlignment="1">
      <alignment horizontal="left"/>
    </xf>
    <xf numFmtId="0" fontId="6" fillId="6" borderId="5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wrapText="1"/>
    </xf>
    <xf numFmtId="0" fontId="5" fillId="0" borderId="4" xfId="0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left" wrapText="1" indent="2"/>
    </xf>
    <xf numFmtId="0" fontId="16" fillId="0" borderId="8" xfId="0" applyFont="1" applyBorder="1" applyAlignment="1">
      <alignment horizontal="left" wrapText="1" indent="2"/>
    </xf>
  </cellXfs>
  <cellStyles count="5">
    <cellStyle name="xl50" xfId="4"/>
    <cellStyle name="Обычный" xfId="0" builtinId="0"/>
    <cellStyle name="Обычный_ПРИЛ.№4" xfId="1"/>
    <cellStyle name="Процентный" xfId="3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opLeftCell="A19" workbookViewId="0">
      <selection activeCell="G17" sqref="G17"/>
    </sheetView>
  </sheetViews>
  <sheetFormatPr defaultRowHeight="15"/>
  <cols>
    <col min="1" max="1" width="24" bestFit="1" customWidth="1"/>
    <col min="2" max="2" width="38.28515625" customWidth="1"/>
    <col min="3" max="3" width="14" customWidth="1"/>
    <col min="4" max="4" width="12.28515625" bestFit="1" customWidth="1"/>
    <col min="5" max="5" width="23.140625" bestFit="1" customWidth="1"/>
  </cols>
  <sheetData>
    <row r="1" spans="1:5" ht="33.75" customHeight="1">
      <c r="A1" s="81" t="s">
        <v>164</v>
      </c>
      <c r="B1" s="81"/>
      <c r="C1" s="81"/>
      <c r="D1" s="81"/>
      <c r="E1" s="81"/>
    </row>
    <row r="2" spans="1:5">
      <c r="A2" s="81"/>
      <c r="B2" s="81"/>
      <c r="C2" s="81"/>
      <c r="D2" s="81"/>
      <c r="E2" s="81"/>
    </row>
    <row r="3" spans="1:5" ht="24.75" customHeight="1">
      <c r="B3" s="39"/>
      <c r="D3" s="82" t="s">
        <v>72</v>
      </c>
      <c r="E3" s="82"/>
    </row>
    <row r="4" spans="1:5" ht="38.25">
      <c r="A4" s="40" t="s">
        <v>73</v>
      </c>
      <c r="B4" s="40" t="s">
        <v>74</v>
      </c>
      <c r="C4" s="67" t="s">
        <v>108</v>
      </c>
      <c r="D4" s="67" t="s">
        <v>65</v>
      </c>
      <c r="E4" s="67" t="s">
        <v>66</v>
      </c>
    </row>
    <row r="5" spans="1:5">
      <c r="A5" s="41">
        <v>1</v>
      </c>
      <c r="B5" s="41">
        <v>2</v>
      </c>
      <c r="C5" s="41">
        <v>3</v>
      </c>
      <c r="D5" s="41">
        <v>4</v>
      </c>
      <c r="E5" s="41">
        <v>5</v>
      </c>
    </row>
    <row r="6" spans="1:5" ht="15.75">
      <c r="A6" s="83" t="s">
        <v>75</v>
      </c>
      <c r="B6" s="84"/>
      <c r="C6" s="42">
        <f>C7+C11</f>
        <v>1061400</v>
      </c>
      <c r="D6" s="42">
        <f>D7+D11</f>
        <v>333946.44000000006</v>
      </c>
      <c r="E6" s="43">
        <f t="shared" ref="E6:E16" si="0">D6/C6</f>
        <v>0.31462826455624654</v>
      </c>
    </row>
    <row r="7" spans="1:5">
      <c r="A7" s="44" t="s">
        <v>76</v>
      </c>
      <c r="B7" s="45" t="s">
        <v>77</v>
      </c>
      <c r="C7" s="46">
        <f>C8+C9+C10</f>
        <v>311400</v>
      </c>
      <c r="D7" s="46">
        <f>D8+D9+D10</f>
        <v>76019.16</v>
      </c>
      <c r="E7" s="47">
        <f t="shared" si="0"/>
        <v>0.24412061657032758</v>
      </c>
    </row>
    <row r="8" spans="1:5" ht="90">
      <c r="A8" s="48" t="s">
        <v>78</v>
      </c>
      <c r="B8" s="49" t="s">
        <v>79</v>
      </c>
      <c r="C8" s="50">
        <v>300000</v>
      </c>
      <c r="D8" s="50">
        <v>71607.66</v>
      </c>
      <c r="E8" s="51">
        <f t="shared" si="0"/>
        <v>0.23869220000000002</v>
      </c>
    </row>
    <row r="9" spans="1:5" ht="141">
      <c r="A9" s="52" t="s">
        <v>80</v>
      </c>
      <c r="B9" s="53" t="s">
        <v>81</v>
      </c>
      <c r="C9" s="54">
        <v>200</v>
      </c>
      <c r="D9" s="54">
        <v>0</v>
      </c>
      <c r="E9" s="51">
        <f t="shared" si="0"/>
        <v>0</v>
      </c>
    </row>
    <row r="10" spans="1:5" ht="51.75">
      <c r="A10" s="52" t="s">
        <v>82</v>
      </c>
      <c r="B10" s="53" t="s">
        <v>83</v>
      </c>
      <c r="C10" s="54">
        <v>11200</v>
      </c>
      <c r="D10" s="54">
        <v>4411.5</v>
      </c>
      <c r="E10" s="47">
        <f t="shared" si="0"/>
        <v>0.39388392857142857</v>
      </c>
    </row>
    <row r="11" spans="1:5">
      <c r="A11" s="55" t="s">
        <v>84</v>
      </c>
      <c r="B11" s="56" t="s">
        <v>85</v>
      </c>
      <c r="C11" s="46">
        <f>C12+C13+C14</f>
        <v>750000</v>
      </c>
      <c r="D11" s="46">
        <f>D12+D13+D14</f>
        <v>257927.28000000003</v>
      </c>
      <c r="E11" s="47">
        <f t="shared" si="0"/>
        <v>0.34390304000000005</v>
      </c>
    </row>
    <row r="12" spans="1:5" ht="64.5">
      <c r="A12" s="55" t="s">
        <v>86</v>
      </c>
      <c r="B12" s="57" t="s">
        <v>87</v>
      </c>
      <c r="C12" s="54">
        <v>120000</v>
      </c>
      <c r="D12" s="54">
        <v>147160.54</v>
      </c>
      <c r="E12" s="58">
        <f t="shared" si="0"/>
        <v>1.2263378333333335</v>
      </c>
    </row>
    <row r="13" spans="1:5" ht="51.75">
      <c r="A13" s="55" t="s">
        <v>88</v>
      </c>
      <c r="B13" s="57" t="s">
        <v>89</v>
      </c>
      <c r="C13" s="54">
        <v>120000</v>
      </c>
      <c r="D13" s="54">
        <v>34482.25</v>
      </c>
      <c r="E13" s="58">
        <f t="shared" si="0"/>
        <v>0.28735208333333334</v>
      </c>
    </row>
    <row r="14" spans="1:5" ht="51.75">
      <c r="A14" s="55" t="s">
        <v>90</v>
      </c>
      <c r="B14" s="57" t="s">
        <v>91</v>
      </c>
      <c r="C14" s="54">
        <v>510000</v>
      </c>
      <c r="D14" s="54">
        <v>76284.490000000005</v>
      </c>
      <c r="E14" s="58">
        <f t="shared" si="0"/>
        <v>0.14957743137254903</v>
      </c>
    </row>
    <row r="15" spans="1:5" ht="15.75">
      <c r="A15" s="85" t="s">
        <v>92</v>
      </c>
      <c r="B15" s="86"/>
      <c r="C15" s="42">
        <f>C16+C18</f>
        <v>366327.72</v>
      </c>
      <c r="D15" s="42">
        <f>D16+D18</f>
        <v>219701.58000000002</v>
      </c>
      <c r="E15" s="43">
        <f t="shared" si="0"/>
        <v>0.59974052741627093</v>
      </c>
    </row>
    <row r="16" spans="1:5" ht="39">
      <c r="A16" s="55" t="s">
        <v>93</v>
      </c>
      <c r="B16" s="56" t="s">
        <v>94</v>
      </c>
      <c r="C16" s="46">
        <f>C17</f>
        <v>184702.72</v>
      </c>
      <c r="D16" s="46">
        <f>D17</f>
        <v>38076.58</v>
      </c>
      <c r="E16" s="59">
        <f t="shared" si="0"/>
        <v>0.20615061868065615</v>
      </c>
    </row>
    <row r="17" spans="1:5" ht="77.25">
      <c r="A17" s="55" t="s">
        <v>95</v>
      </c>
      <c r="B17" s="57" t="s">
        <v>96</v>
      </c>
      <c r="C17" s="54">
        <v>184702.72</v>
      </c>
      <c r="D17" s="54">
        <v>38076.58</v>
      </c>
      <c r="E17" s="58">
        <f t="shared" ref="E17:E19" si="1">D17/C17</f>
        <v>0.20615061868065615</v>
      </c>
    </row>
    <row r="18" spans="1:5" ht="25.5">
      <c r="A18" s="55" t="s">
        <v>151</v>
      </c>
      <c r="B18" s="61" t="s">
        <v>152</v>
      </c>
      <c r="C18" s="62">
        <f>C19</f>
        <v>181625</v>
      </c>
      <c r="D18" s="62">
        <f>D19</f>
        <v>181625</v>
      </c>
      <c r="E18" s="47">
        <f t="shared" si="1"/>
        <v>1</v>
      </c>
    </row>
    <row r="19" spans="1:5" ht="25.5">
      <c r="A19" s="55" t="s">
        <v>153</v>
      </c>
      <c r="B19" s="63" t="s">
        <v>154</v>
      </c>
      <c r="C19" s="54">
        <v>181625</v>
      </c>
      <c r="D19" s="54">
        <v>181625</v>
      </c>
      <c r="E19" s="58">
        <f t="shared" si="1"/>
        <v>1</v>
      </c>
    </row>
    <row r="20" spans="1:5">
      <c r="A20" s="64" t="s">
        <v>97</v>
      </c>
      <c r="B20" s="65" t="s">
        <v>98</v>
      </c>
      <c r="C20" s="42">
        <f>C21+C27</f>
        <v>28733555.690000001</v>
      </c>
      <c r="D20" s="42">
        <f>D21+D27</f>
        <v>4427694.4300000006</v>
      </c>
      <c r="E20" s="43">
        <f t="shared" ref="E20:E29" si="2">D20/C20</f>
        <v>0.15409490136791351</v>
      </c>
    </row>
    <row r="21" spans="1:5" ht="51.75">
      <c r="A21" s="55" t="s">
        <v>99</v>
      </c>
      <c r="B21" s="56" t="s">
        <v>100</v>
      </c>
      <c r="C21" s="46">
        <f>C22+C23+C24+C25+C26</f>
        <v>28733555.690000001</v>
      </c>
      <c r="D21" s="46">
        <f>D22+D23+D24+D25+D26</f>
        <v>4429770.99</v>
      </c>
      <c r="E21" s="47">
        <f t="shared" si="2"/>
        <v>0.15416717087825199</v>
      </c>
    </row>
    <row r="22" spans="1:5" ht="26.25">
      <c r="A22" s="55" t="s">
        <v>147</v>
      </c>
      <c r="B22" s="57" t="s">
        <v>101</v>
      </c>
      <c r="C22" s="54">
        <v>9583400</v>
      </c>
      <c r="D22" s="54">
        <v>2395856</v>
      </c>
      <c r="E22" s="58">
        <f t="shared" si="2"/>
        <v>0.25000062608260115</v>
      </c>
    </row>
    <row r="23" spans="1:5" ht="39">
      <c r="A23" s="55" t="s">
        <v>102</v>
      </c>
      <c r="B23" s="57" t="s">
        <v>103</v>
      </c>
      <c r="C23" s="54">
        <v>1223098.75</v>
      </c>
      <c r="D23" s="54">
        <v>305782.75</v>
      </c>
      <c r="E23" s="58">
        <f t="shared" si="2"/>
        <v>0.25000659186349428</v>
      </c>
    </row>
    <row r="24" spans="1:5" ht="25.5">
      <c r="A24" s="55" t="s">
        <v>148</v>
      </c>
      <c r="B24" s="63" t="s">
        <v>104</v>
      </c>
      <c r="C24" s="54">
        <v>450000</v>
      </c>
      <c r="D24" s="54">
        <v>0</v>
      </c>
      <c r="E24" s="58">
        <f t="shared" si="2"/>
        <v>0</v>
      </c>
    </row>
    <row r="25" spans="1:5" ht="51.75">
      <c r="A25" s="55" t="s">
        <v>149</v>
      </c>
      <c r="B25" s="57" t="s">
        <v>105</v>
      </c>
      <c r="C25" s="54">
        <v>345750</v>
      </c>
      <c r="D25" s="54">
        <v>78750.16</v>
      </c>
      <c r="E25" s="58">
        <f t="shared" si="2"/>
        <v>0.22776618944323934</v>
      </c>
    </row>
    <row r="26" spans="1:5" ht="76.5">
      <c r="A26" s="55" t="s">
        <v>150</v>
      </c>
      <c r="B26" s="63" t="s">
        <v>106</v>
      </c>
      <c r="C26" s="54">
        <v>17131306.940000001</v>
      </c>
      <c r="D26" s="54">
        <v>1649382.08</v>
      </c>
      <c r="E26" s="58">
        <f t="shared" si="2"/>
        <v>9.6278823663409299E-2</v>
      </c>
    </row>
    <row r="27" spans="1:5" ht="141.75" thickBot="1">
      <c r="A27" s="55" t="s">
        <v>165</v>
      </c>
      <c r="B27" s="92" t="s">
        <v>167</v>
      </c>
      <c r="C27" s="62">
        <f>C28</f>
        <v>0</v>
      </c>
      <c r="D27" s="62">
        <f>D28</f>
        <v>-2076.56</v>
      </c>
      <c r="E27" s="47" t="s">
        <v>71</v>
      </c>
    </row>
    <row r="28" spans="1:5" ht="116.25" thickBot="1">
      <c r="A28" s="55" t="s">
        <v>166</v>
      </c>
      <c r="B28" s="91" t="s">
        <v>168</v>
      </c>
      <c r="C28" s="54">
        <v>0</v>
      </c>
      <c r="D28" s="54">
        <v>-2076.56</v>
      </c>
      <c r="E28" s="58" t="s">
        <v>71</v>
      </c>
    </row>
    <row r="29" spans="1:5">
      <c r="A29" s="44"/>
      <c r="B29" s="66" t="s">
        <v>107</v>
      </c>
      <c r="C29" s="46">
        <f>C6+C15+C20</f>
        <v>30161283.41</v>
      </c>
      <c r="D29" s="46">
        <f>D6+D15+D20</f>
        <v>4981342.4500000011</v>
      </c>
      <c r="E29" s="47">
        <f t="shared" si="2"/>
        <v>0.16515684635450337</v>
      </c>
    </row>
  </sheetData>
  <mergeCells count="4">
    <mergeCell ref="A1:E2"/>
    <mergeCell ref="D3:E3"/>
    <mergeCell ref="A6:B6"/>
    <mergeCell ref="A15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G21" sqref="G21"/>
    </sheetView>
  </sheetViews>
  <sheetFormatPr defaultRowHeight="15"/>
  <cols>
    <col min="1" max="1" width="10.42578125" customWidth="1"/>
    <col min="2" max="2" width="35.7109375" customWidth="1"/>
    <col min="3" max="3" width="14.42578125" customWidth="1"/>
    <col min="4" max="4" width="13.28515625" customWidth="1"/>
    <col min="5" max="5" width="23.140625" bestFit="1" customWidth="1"/>
  </cols>
  <sheetData>
    <row r="1" spans="1:5">
      <c r="A1" s="87" t="s">
        <v>169</v>
      </c>
      <c r="B1" s="87"/>
      <c r="C1" s="87"/>
      <c r="D1" s="87"/>
      <c r="E1" s="87"/>
    </row>
    <row r="2" spans="1:5">
      <c r="A2" s="87"/>
      <c r="B2" s="87"/>
      <c r="C2" s="87"/>
      <c r="D2" s="87"/>
      <c r="E2" s="87"/>
    </row>
    <row r="3" spans="1:5" ht="15.75">
      <c r="A3" s="88"/>
      <c r="B3" s="88"/>
      <c r="C3" s="88"/>
      <c r="D3" s="88"/>
      <c r="E3" s="88"/>
    </row>
    <row r="5" spans="1:5" ht="15.75">
      <c r="B5" s="39"/>
      <c r="D5" s="89" t="s">
        <v>72</v>
      </c>
      <c r="E5" s="89"/>
    </row>
    <row r="6" spans="1:5" ht="25.5">
      <c r="A6" s="70" t="s">
        <v>109</v>
      </c>
      <c r="B6" s="70" t="s">
        <v>74</v>
      </c>
      <c r="C6" s="67" t="s">
        <v>108</v>
      </c>
      <c r="D6" s="67" t="s">
        <v>65</v>
      </c>
      <c r="E6" s="67" t="s">
        <v>66</v>
      </c>
    </row>
    <row r="7" spans="1:5">
      <c r="A7" s="41">
        <v>1</v>
      </c>
      <c r="B7" s="41">
        <v>2</v>
      </c>
      <c r="C7" s="41">
        <v>3</v>
      </c>
      <c r="D7" s="41">
        <v>4</v>
      </c>
      <c r="E7" s="41">
        <v>5</v>
      </c>
    </row>
    <row r="8" spans="1:5">
      <c r="A8" s="71" t="s">
        <v>110</v>
      </c>
      <c r="B8" s="64" t="s">
        <v>111</v>
      </c>
      <c r="C8" s="72">
        <f>C9+C10+C11+C12+C13</f>
        <v>4469029.5999999996</v>
      </c>
      <c r="D8" s="72">
        <f>D9+D10+D11+D12+D13</f>
        <v>966487.61</v>
      </c>
      <c r="E8" s="73">
        <f t="shared" ref="E8:E18" si="0">D8/C8</f>
        <v>0.2162634165591564</v>
      </c>
    </row>
    <row r="9" spans="1:5" ht="51">
      <c r="A9" s="74" t="s">
        <v>112</v>
      </c>
      <c r="B9" s="63" t="s">
        <v>113</v>
      </c>
      <c r="C9" s="60">
        <v>881330.57</v>
      </c>
      <c r="D9" s="60">
        <v>244333.66</v>
      </c>
      <c r="E9" s="58">
        <f t="shared" si="0"/>
        <v>0.27723270735973676</v>
      </c>
    </row>
    <row r="10" spans="1:5" ht="63.75">
      <c r="A10" s="74" t="s">
        <v>114</v>
      </c>
      <c r="B10" s="63" t="s">
        <v>115</v>
      </c>
      <c r="C10" s="60">
        <v>3098395.85</v>
      </c>
      <c r="D10" s="60">
        <v>650495.94999999995</v>
      </c>
      <c r="E10" s="58">
        <f t="shared" si="0"/>
        <v>0.20994604353088064</v>
      </c>
    </row>
    <row r="11" spans="1:5" ht="51">
      <c r="A11" s="74" t="s">
        <v>170</v>
      </c>
      <c r="B11" s="63" t="s">
        <v>171</v>
      </c>
      <c r="C11" s="60">
        <v>31683.18</v>
      </c>
      <c r="D11" s="60">
        <v>0</v>
      </c>
      <c r="E11" s="58">
        <f t="shared" si="0"/>
        <v>0</v>
      </c>
    </row>
    <row r="12" spans="1:5">
      <c r="A12" s="74" t="s">
        <v>143</v>
      </c>
      <c r="B12" s="77" t="s">
        <v>144</v>
      </c>
      <c r="C12" s="60">
        <v>40000</v>
      </c>
      <c r="D12" s="60">
        <v>0</v>
      </c>
      <c r="E12" s="58">
        <f t="shared" si="0"/>
        <v>0</v>
      </c>
    </row>
    <row r="13" spans="1:5">
      <c r="A13" s="74" t="s">
        <v>116</v>
      </c>
      <c r="B13" s="63" t="s">
        <v>117</v>
      </c>
      <c r="C13" s="60">
        <v>417620</v>
      </c>
      <c r="D13" s="60">
        <v>71658</v>
      </c>
      <c r="E13" s="58">
        <f t="shared" si="0"/>
        <v>0.17158660983669363</v>
      </c>
    </row>
    <row r="14" spans="1:5">
      <c r="A14" s="71" t="s">
        <v>118</v>
      </c>
      <c r="B14" s="75" t="s">
        <v>119</v>
      </c>
      <c r="C14" s="72">
        <f>C15</f>
        <v>345750</v>
      </c>
      <c r="D14" s="72">
        <f>D15</f>
        <v>78750.16</v>
      </c>
      <c r="E14" s="73">
        <f t="shared" si="0"/>
        <v>0.22776618944323934</v>
      </c>
    </row>
    <row r="15" spans="1:5" ht="25.5">
      <c r="A15" s="74" t="s">
        <v>120</v>
      </c>
      <c r="B15" s="63" t="s">
        <v>121</v>
      </c>
      <c r="C15" s="60">
        <v>345750</v>
      </c>
      <c r="D15" s="60">
        <v>78750.16</v>
      </c>
      <c r="E15" s="58">
        <f t="shared" si="0"/>
        <v>0.22776618944323934</v>
      </c>
    </row>
    <row r="16" spans="1:5" ht="25.5">
      <c r="A16" s="71" t="s">
        <v>122</v>
      </c>
      <c r="B16" s="75" t="s">
        <v>123</v>
      </c>
      <c r="C16" s="72">
        <f>C17+C18</f>
        <v>553000</v>
      </c>
      <c r="D16" s="72">
        <f>D17+D18</f>
        <v>62000</v>
      </c>
      <c r="E16" s="73">
        <f t="shared" si="0"/>
        <v>0.11211573236889692</v>
      </c>
    </row>
    <row r="17" spans="1:5">
      <c r="A17" s="74" t="s">
        <v>124</v>
      </c>
      <c r="B17" s="63" t="s">
        <v>125</v>
      </c>
      <c r="C17" s="60">
        <v>253000</v>
      </c>
      <c r="D17" s="60">
        <v>62000</v>
      </c>
      <c r="E17" s="58">
        <f t="shared" si="0"/>
        <v>0.24505928853754941</v>
      </c>
    </row>
    <row r="18" spans="1:5" ht="38.25">
      <c r="A18" s="74" t="s">
        <v>145</v>
      </c>
      <c r="B18" s="63" t="s">
        <v>146</v>
      </c>
      <c r="C18" s="60">
        <v>300000</v>
      </c>
      <c r="D18" s="60">
        <v>0</v>
      </c>
      <c r="E18" s="58">
        <f t="shared" si="0"/>
        <v>0</v>
      </c>
    </row>
    <row r="19" spans="1:5">
      <c r="A19" s="71" t="s">
        <v>126</v>
      </c>
      <c r="B19" s="75" t="s">
        <v>127</v>
      </c>
      <c r="C19" s="72">
        <f>C20</f>
        <v>2821737.22</v>
      </c>
      <c r="D19" s="72">
        <f>D20</f>
        <v>1111396.56</v>
      </c>
      <c r="E19" s="73">
        <f t="shared" ref="E19:E27" si="1">D19/C19</f>
        <v>0.39386961766765793</v>
      </c>
    </row>
    <row r="20" spans="1:5">
      <c r="A20" s="74" t="s">
        <v>128</v>
      </c>
      <c r="B20" s="63" t="s">
        <v>129</v>
      </c>
      <c r="C20" s="60">
        <v>2821737.22</v>
      </c>
      <c r="D20" s="60">
        <v>1111396.56</v>
      </c>
      <c r="E20" s="69">
        <f t="shared" si="1"/>
        <v>0.39386961766765793</v>
      </c>
    </row>
    <row r="21" spans="1:5">
      <c r="A21" s="71" t="s">
        <v>130</v>
      </c>
      <c r="B21" s="75" t="s">
        <v>131</v>
      </c>
      <c r="C21" s="72">
        <f>C22+C23</f>
        <v>15818439</v>
      </c>
      <c r="D21" s="72">
        <f>D22+D23</f>
        <v>618008.76</v>
      </c>
      <c r="E21" s="73">
        <f t="shared" si="1"/>
        <v>3.9068884104177408E-2</v>
      </c>
    </row>
    <row r="22" spans="1:5">
      <c r="A22" s="78" t="s">
        <v>155</v>
      </c>
      <c r="B22" s="79" t="s">
        <v>156</v>
      </c>
      <c r="C22" s="68">
        <v>12812439</v>
      </c>
      <c r="D22" s="68">
        <v>83164.44</v>
      </c>
      <c r="E22" s="58">
        <f t="shared" si="1"/>
        <v>6.4909140250345781E-3</v>
      </c>
    </row>
    <row r="23" spans="1:5">
      <c r="A23" s="74" t="s">
        <v>132</v>
      </c>
      <c r="B23" s="63" t="s">
        <v>133</v>
      </c>
      <c r="C23" s="60">
        <v>3006000</v>
      </c>
      <c r="D23" s="60">
        <v>534844.31999999995</v>
      </c>
      <c r="E23" s="58">
        <f t="shared" si="1"/>
        <v>0.17792558882235526</v>
      </c>
    </row>
    <row r="24" spans="1:5" ht="25.5">
      <c r="A24" s="71" t="s">
        <v>134</v>
      </c>
      <c r="B24" s="75" t="s">
        <v>135</v>
      </c>
      <c r="C24" s="72">
        <f>C25</f>
        <v>6257160.1900000004</v>
      </c>
      <c r="D24" s="72">
        <f>D25</f>
        <v>1652564.95</v>
      </c>
      <c r="E24" s="73">
        <f t="shared" si="1"/>
        <v>0.26410782205018152</v>
      </c>
    </row>
    <row r="25" spans="1:5">
      <c r="A25" s="74" t="s">
        <v>136</v>
      </c>
      <c r="B25" s="55" t="s">
        <v>137</v>
      </c>
      <c r="C25" s="60">
        <v>6257160.1900000004</v>
      </c>
      <c r="D25" s="60">
        <v>1652564.95</v>
      </c>
      <c r="E25" s="58">
        <f t="shared" si="1"/>
        <v>0.26410782205018152</v>
      </c>
    </row>
    <row r="26" spans="1:5">
      <c r="A26" s="71" t="s">
        <v>138</v>
      </c>
      <c r="B26" s="64" t="s">
        <v>139</v>
      </c>
      <c r="C26" s="72">
        <f>C27</f>
        <v>108000</v>
      </c>
      <c r="D26" s="72">
        <f>D27</f>
        <v>27000</v>
      </c>
      <c r="E26" s="73">
        <f t="shared" si="1"/>
        <v>0.25</v>
      </c>
    </row>
    <row r="27" spans="1:5">
      <c r="A27" s="74" t="s">
        <v>140</v>
      </c>
      <c r="B27" s="55" t="s">
        <v>141</v>
      </c>
      <c r="C27" s="60">
        <v>108000</v>
      </c>
      <c r="D27" s="60">
        <v>27000</v>
      </c>
      <c r="E27" s="58">
        <f t="shared" si="1"/>
        <v>0.25</v>
      </c>
    </row>
    <row r="28" spans="1:5">
      <c r="A28" s="74"/>
      <c r="B28" s="76" t="s">
        <v>142</v>
      </c>
      <c r="C28" s="46">
        <f>C8+C14+C16+C19+C21+C24+C26</f>
        <v>30373116.010000002</v>
      </c>
      <c r="D28" s="46">
        <f>D8+D14+D16+D19+D21+D24+D26</f>
        <v>4516208.04</v>
      </c>
      <c r="E28" s="47">
        <f>D28/C28</f>
        <v>0.14869096863532508</v>
      </c>
    </row>
  </sheetData>
  <mergeCells count="3">
    <mergeCell ref="A1:E2"/>
    <mergeCell ref="A3:E3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0"/>
  <sheetViews>
    <sheetView tabSelected="1" zoomScale="130" zoomScaleNormal="130" workbookViewId="0">
      <selection activeCell="E52" sqref="E52"/>
    </sheetView>
  </sheetViews>
  <sheetFormatPr defaultRowHeight="15"/>
  <cols>
    <col min="1" max="1" width="84.28515625" customWidth="1"/>
    <col min="2" max="2" width="22.140625" customWidth="1"/>
    <col min="3" max="4" width="19.140625" customWidth="1"/>
  </cols>
  <sheetData>
    <row r="1" spans="1:4" ht="20.25" customHeight="1">
      <c r="A1" s="90" t="s">
        <v>172</v>
      </c>
      <c r="B1" s="90"/>
      <c r="C1" s="90"/>
      <c r="D1" s="90"/>
    </row>
    <row r="2" spans="1:4" ht="20.25" customHeight="1">
      <c r="A2" s="90"/>
      <c r="B2" s="90"/>
      <c r="C2" s="90"/>
      <c r="D2" s="90"/>
    </row>
    <row r="4" spans="1:4" ht="15.75">
      <c r="C4" s="25" t="s">
        <v>51</v>
      </c>
    </row>
    <row r="5" spans="1:4" ht="31.5">
      <c r="A5" s="23" t="s">
        <v>50</v>
      </c>
      <c r="B5" s="23" t="s">
        <v>108</v>
      </c>
      <c r="C5" s="23" t="s">
        <v>65</v>
      </c>
      <c r="D5" s="23" t="s">
        <v>66</v>
      </c>
    </row>
    <row r="6" spans="1:4" ht="21.75" customHeight="1">
      <c r="A6" s="22" t="s">
        <v>49</v>
      </c>
      <c r="B6" s="24">
        <f>B7+B16+B29+B33+B50+B52+B68</f>
        <v>14077189.789999999</v>
      </c>
      <c r="C6" s="24">
        <f>C7+C16+C29+C33+C50+C52+C68</f>
        <v>3242896.88</v>
      </c>
      <c r="D6" s="30">
        <f>C6/B6</f>
        <v>0.23036535902241326</v>
      </c>
    </row>
    <row r="7" spans="1:4" ht="47.25">
      <c r="A7" s="1" t="s">
        <v>157</v>
      </c>
      <c r="B7" s="2">
        <f>B8</f>
        <v>26550</v>
      </c>
      <c r="C7" s="2">
        <f>C8</f>
        <v>0</v>
      </c>
      <c r="D7" s="31">
        <f>C7/B7</f>
        <v>0</v>
      </c>
    </row>
    <row r="8" spans="1:4" ht="31.5">
      <c r="A8" s="3" t="s">
        <v>52</v>
      </c>
      <c r="B8" s="4">
        <v>26550</v>
      </c>
      <c r="C8" s="4">
        <v>0</v>
      </c>
      <c r="D8" s="32">
        <f>C8/B8</f>
        <v>0</v>
      </c>
    </row>
    <row r="9" spans="1:4" ht="31.5" hidden="1">
      <c r="A9" s="5" t="s">
        <v>0</v>
      </c>
      <c r="B9" s="6"/>
      <c r="C9" s="6"/>
      <c r="D9" s="32" t="e">
        <f t="shared" ref="D9:D13" si="0">C9/B9</f>
        <v>#DIV/0!</v>
      </c>
    </row>
    <row r="10" spans="1:4" ht="78.75" hidden="1">
      <c r="A10" s="7" t="s">
        <v>1</v>
      </c>
      <c r="B10" s="8"/>
      <c r="C10" s="8">
        <f>20000+120000</f>
        <v>140000</v>
      </c>
      <c r="D10" s="32" t="e">
        <f t="shared" si="0"/>
        <v>#DIV/0!</v>
      </c>
    </row>
    <row r="11" spans="1:4" ht="63" hidden="1">
      <c r="A11" s="7" t="s">
        <v>2</v>
      </c>
      <c r="B11" s="8"/>
      <c r="C11" s="8"/>
      <c r="D11" s="32" t="e">
        <f t="shared" si="0"/>
        <v>#DIV/0!</v>
      </c>
    </row>
    <row r="12" spans="1:4" ht="63" hidden="1">
      <c r="A12" s="7" t="s">
        <v>3</v>
      </c>
      <c r="B12" s="8"/>
      <c r="C12" s="8">
        <f>150000+450000-120000-72800</f>
        <v>407200</v>
      </c>
      <c r="D12" s="32" t="e">
        <f t="shared" si="0"/>
        <v>#DIV/0!</v>
      </c>
    </row>
    <row r="13" spans="1:4" ht="47.25" hidden="1">
      <c r="A13" s="7" t="s">
        <v>4</v>
      </c>
      <c r="B13" s="8"/>
      <c r="C13" s="8"/>
      <c r="D13" s="32" t="e">
        <f t="shared" si="0"/>
        <v>#DIV/0!</v>
      </c>
    </row>
    <row r="14" spans="1:4" ht="15.75" hidden="1">
      <c r="A14" s="5" t="s">
        <v>5</v>
      </c>
      <c r="B14" s="6"/>
      <c r="C14" s="6"/>
      <c r="D14" s="33"/>
    </row>
    <row r="15" spans="1:4" ht="63" hidden="1">
      <c r="A15" s="7" t="s">
        <v>6</v>
      </c>
      <c r="B15" s="8"/>
      <c r="C15" s="8">
        <v>80000</v>
      </c>
      <c r="D15" s="33"/>
    </row>
    <row r="16" spans="1:4" ht="47.25">
      <c r="A16" s="1" t="s">
        <v>158</v>
      </c>
      <c r="B16" s="9">
        <f>B17+B24+B25+B26+B27+B28</f>
        <v>4486479.5999999996</v>
      </c>
      <c r="C16" s="9">
        <f>C17+C24+C25+C26+C27+C28</f>
        <v>993487.61</v>
      </c>
      <c r="D16" s="31">
        <f>C16/B16</f>
        <v>0.22144034935542783</v>
      </c>
    </row>
    <row r="17" spans="1:4" ht="31.5">
      <c r="A17" s="10" t="s">
        <v>53</v>
      </c>
      <c r="B17" s="4">
        <v>4011409.6</v>
      </c>
      <c r="C17" s="4">
        <v>894829.61</v>
      </c>
      <c r="D17" s="32">
        <f>C17/B17</f>
        <v>0.22307111445313388</v>
      </c>
    </row>
    <row r="18" spans="1:4" ht="15.75" hidden="1">
      <c r="A18" s="11" t="s">
        <v>7</v>
      </c>
      <c r="B18" s="6"/>
      <c r="C18" s="6"/>
      <c r="D18" s="32"/>
    </row>
    <row r="19" spans="1:4" ht="63" hidden="1">
      <c r="A19" s="12" t="s">
        <v>8</v>
      </c>
      <c r="B19" s="26"/>
      <c r="C19" s="8">
        <f>115000+100000</f>
        <v>215000</v>
      </c>
      <c r="D19" s="32"/>
    </row>
    <row r="20" spans="1:4" ht="78.75" hidden="1">
      <c r="A20" s="12" t="s">
        <v>9</v>
      </c>
      <c r="B20" s="26"/>
      <c r="C20" s="8">
        <v>35000</v>
      </c>
      <c r="D20" s="32"/>
    </row>
    <row r="21" spans="1:4" ht="31.5" hidden="1">
      <c r="A21" s="10" t="s">
        <v>10</v>
      </c>
      <c r="B21" s="4"/>
      <c r="C21" s="4">
        <f>C23</f>
        <v>0</v>
      </c>
      <c r="D21" s="32"/>
    </row>
    <row r="22" spans="1:4" ht="31.5" hidden="1">
      <c r="A22" s="11" t="s">
        <v>11</v>
      </c>
      <c r="B22" s="6"/>
      <c r="C22" s="6"/>
      <c r="D22" s="33"/>
    </row>
    <row r="23" spans="1:4" ht="63" hidden="1">
      <c r="A23" s="11" t="s">
        <v>12</v>
      </c>
      <c r="B23" s="6"/>
      <c r="C23" s="6"/>
      <c r="D23" s="33"/>
    </row>
    <row r="24" spans="1:4" ht="31.5">
      <c r="A24" s="10" t="s">
        <v>54</v>
      </c>
      <c r="B24" s="4">
        <v>296070</v>
      </c>
      <c r="C24" s="4">
        <v>61000</v>
      </c>
      <c r="D24" s="32">
        <f t="shared" ref="D24:D30" si="1">C24/B24</f>
        <v>0.20603235721282129</v>
      </c>
    </row>
    <row r="25" spans="1:4" ht="31.5">
      <c r="A25" s="3" t="s">
        <v>67</v>
      </c>
      <c r="B25" s="4">
        <v>40000</v>
      </c>
      <c r="C25" s="4">
        <v>0</v>
      </c>
      <c r="D25" s="32">
        <f t="shared" si="1"/>
        <v>0</v>
      </c>
    </row>
    <row r="26" spans="1:4" ht="15.75">
      <c r="A26" s="10" t="s">
        <v>55</v>
      </c>
      <c r="B26" s="4">
        <v>21000</v>
      </c>
      <c r="C26" s="4">
        <v>10658</v>
      </c>
      <c r="D26" s="32">
        <f t="shared" si="1"/>
        <v>0.50752380952380949</v>
      </c>
    </row>
    <row r="27" spans="1:4" ht="15.75">
      <c r="A27" s="10" t="s">
        <v>56</v>
      </c>
      <c r="B27" s="4">
        <v>10000</v>
      </c>
      <c r="C27" s="4">
        <v>0</v>
      </c>
      <c r="D27" s="32">
        <f t="shared" si="1"/>
        <v>0</v>
      </c>
    </row>
    <row r="28" spans="1:4" ht="31.5">
      <c r="A28" s="10" t="s">
        <v>57</v>
      </c>
      <c r="B28" s="4">
        <v>108000</v>
      </c>
      <c r="C28" s="4">
        <v>27000</v>
      </c>
      <c r="D28" s="32">
        <f t="shared" si="1"/>
        <v>0.25</v>
      </c>
    </row>
    <row r="29" spans="1:4" ht="47.25">
      <c r="A29" s="13" t="s">
        <v>159</v>
      </c>
      <c r="B29" s="9">
        <f>B30</f>
        <v>253000</v>
      </c>
      <c r="C29" s="9">
        <f>C30</f>
        <v>62000</v>
      </c>
      <c r="D29" s="31">
        <f t="shared" si="1"/>
        <v>0.24505928853754941</v>
      </c>
    </row>
    <row r="30" spans="1:4" ht="47.25">
      <c r="A30" s="14" t="s">
        <v>58</v>
      </c>
      <c r="B30" s="27">
        <v>253000</v>
      </c>
      <c r="C30" s="4">
        <v>62000</v>
      </c>
      <c r="D30" s="32">
        <f t="shared" si="1"/>
        <v>0.24505928853754941</v>
      </c>
    </row>
    <row r="31" spans="1:4" ht="31.5" hidden="1">
      <c r="A31" s="15" t="s">
        <v>13</v>
      </c>
      <c r="B31" s="28"/>
      <c r="C31" s="6"/>
      <c r="D31" s="33"/>
    </row>
    <row r="32" spans="1:4" ht="63" hidden="1">
      <c r="A32" s="16" t="s">
        <v>14</v>
      </c>
      <c r="B32" s="29"/>
      <c r="C32" s="8">
        <v>10000</v>
      </c>
      <c r="D32" s="33"/>
    </row>
    <row r="33" spans="1:4" ht="31.5">
      <c r="A33" s="17" t="s">
        <v>160</v>
      </c>
      <c r="B33" s="9">
        <f>B34+B44+B45+B49</f>
        <v>6257160.1899999995</v>
      </c>
      <c r="C33" s="9">
        <f>C34+C44+C45+C49</f>
        <v>1652564.95</v>
      </c>
      <c r="D33" s="31">
        <f>C33/B33</f>
        <v>0.26410782205018152</v>
      </c>
    </row>
    <row r="34" spans="1:4" ht="31.5">
      <c r="A34" s="10" t="s">
        <v>59</v>
      </c>
      <c r="B34" s="4">
        <v>5121484.0199999996</v>
      </c>
      <c r="C34" s="4">
        <v>1344498.04</v>
      </c>
      <c r="D34" s="32">
        <f>C34/B34</f>
        <v>0.26252118228809784</v>
      </c>
    </row>
    <row r="35" spans="1:4" ht="31.5" hidden="1">
      <c r="A35" s="11" t="s">
        <v>15</v>
      </c>
      <c r="B35" s="6"/>
      <c r="C35" s="6"/>
      <c r="D35" s="33"/>
    </row>
    <row r="36" spans="1:4" ht="63" hidden="1">
      <c r="A36" s="11" t="s">
        <v>16</v>
      </c>
      <c r="B36" s="6"/>
      <c r="C36" s="6">
        <f>2331130-40000+819000-187000</f>
        <v>2923130</v>
      </c>
      <c r="D36" s="33"/>
    </row>
    <row r="37" spans="1:4" ht="47.25" hidden="1">
      <c r="A37" s="11" t="s">
        <v>17</v>
      </c>
      <c r="B37" s="6"/>
      <c r="C37" s="6">
        <f>40000+25160</f>
        <v>65160</v>
      </c>
      <c r="D37" s="33"/>
    </row>
    <row r="38" spans="1:4" ht="47.25" hidden="1">
      <c r="A38" s="11" t="s">
        <v>18</v>
      </c>
      <c r="B38" s="6"/>
      <c r="C38" s="6">
        <v>23763</v>
      </c>
      <c r="D38" s="33"/>
    </row>
    <row r="39" spans="1:4" ht="47.25" hidden="1">
      <c r="A39" s="11" t="s">
        <v>19</v>
      </c>
      <c r="B39" s="6"/>
      <c r="C39" s="6">
        <v>240240</v>
      </c>
      <c r="D39" s="33"/>
    </row>
    <row r="40" spans="1:4" ht="47.25" hidden="1">
      <c r="A40" s="17" t="s">
        <v>20</v>
      </c>
      <c r="B40" s="9">
        <f>B41</f>
        <v>0</v>
      </c>
      <c r="C40" s="9">
        <f>C41</f>
        <v>0</v>
      </c>
      <c r="D40" s="31"/>
    </row>
    <row r="41" spans="1:4" ht="31.5" hidden="1">
      <c r="A41" s="10" t="s">
        <v>21</v>
      </c>
      <c r="B41" s="4"/>
      <c r="C41" s="4">
        <f>SUM(C43:C43)</f>
        <v>0</v>
      </c>
      <c r="D41" s="32"/>
    </row>
    <row r="42" spans="1:4" ht="31.5" hidden="1">
      <c r="A42" s="11" t="s">
        <v>22</v>
      </c>
      <c r="B42" s="6"/>
      <c r="C42" s="6"/>
      <c r="D42" s="33"/>
    </row>
    <row r="43" spans="1:4" ht="31.5" hidden="1">
      <c r="A43" s="18" t="s">
        <v>23</v>
      </c>
      <c r="B43" s="8"/>
      <c r="C43" s="8">
        <v>0</v>
      </c>
      <c r="D43" s="33"/>
    </row>
    <row r="44" spans="1:4" ht="15.75">
      <c r="A44" s="10" t="s">
        <v>60</v>
      </c>
      <c r="B44" s="4">
        <v>454545.45</v>
      </c>
      <c r="C44" s="4">
        <v>0</v>
      </c>
      <c r="D44" s="32">
        <f>C44/B44</f>
        <v>0</v>
      </c>
    </row>
    <row r="45" spans="1:4" ht="31.5">
      <c r="A45" s="10" t="s">
        <v>61</v>
      </c>
      <c r="B45" s="4">
        <v>681130.72</v>
      </c>
      <c r="C45" s="4">
        <v>308066.90999999997</v>
      </c>
      <c r="D45" s="32">
        <f>C45/B45</f>
        <v>0.45228749923362727</v>
      </c>
    </row>
    <row r="46" spans="1:4" ht="31.5" hidden="1">
      <c r="A46" s="11" t="s">
        <v>24</v>
      </c>
      <c r="B46" s="6"/>
      <c r="C46" s="6"/>
      <c r="D46" s="32" t="e">
        <f t="shared" ref="D46:D53" si="2">C46/B46</f>
        <v>#DIV/0!</v>
      </c>
    </row>
    <row r="47" spans="1:4" ht="94.5" hidden="1">
      <c r="A47" s="11" t="s">
        <v>25</v>
      </c>
      <c r="B47" s="6"/>
      <c r="C47" s="6">
        <f>1117+519-1636</f>
        <v>0</v>
      </c>
      <c r="D47" s="32" t="e">
        <f t="shared" si="2"/>
        <v>#DIV/0!</v>
      </c>
    </row>
    <row r="48" spans="1:4" ht="78.75" hidden="1">
      <c r="A48" s="11" t="s">
        <v>26</v>
      </c>
      <c r="B48" s="6"/>
      <c r="C48" s="8">
        <f>25000-1117-519+1636</f>
        <v>25000</v>
      </c>
      <c r="D48" s="32" t="e">
        <f t="shared" si="2"/>
        <v>#DIV/0!</v>
      </c>
    </row>
    <row r="49" spans="1:4" ht="47.25">
      <c r="A49" s="10" t="s">
        <v>70</v>
      </c>
      <c r="B49" s="38">
        <v>0</v>
      </c>
      <c r="C49" s="4">
        <v>0</v>
      </c>
      <c r="D49" s="32" t="s">
        <v>71</v>
      </c>
    </row>
    <row r="50" spans="1:4" ht="31.5">
      <c r="A50" s="34" t="s">
        <v>161</v>
      </c>
      <c r="B50" s="80">
        <f>B51</f>
        <v>4000</v>
      </c>
      <c r="C50" s="80">
        <f>C51</f>
        <v>0</v>
      </c>
      <c r="D50" s="31">
        <f t="shared" si="2"/>
        <v>0</v>
      </c>
    </row>
    <row r="51" spans="1:4" ht="15.75">
      <c r="A51" s="35" t="s">
        <v>68</v>
      </c>
      <c r="B51" s="36">
        <v>4000</v>
      </c>
      <c r="C51" s="37">
        <v>0</v>
      </c>
      <c r="D51" s="32">
        <f t="shared" si="2"/>
        <v>0</v>
      </c>
    </row>
    <row r="52" spans="1:4" ht="31.5">
      <c r="A52" s="34" t="s">
        <v>162</v>
      </c>
      <c r="B52" s="80">
        <f>B53</f>
        <v>50000</v>
      </c>
      <c r="C52" s="80">
        <f>C53</f>
        <v>0</v>
      </c>
      <c r="D52" s="31">
        <f t="shared" si="2"/>
        <v>0</v>
      </c>
    </row>
    <row r="53" spans="1:4" ht="31.5">
      <c r="A53" s="35" t="s">
        <v>69</v>
      </c>
      <c r="B53" s="36">
        <v>50000</v>
      </c>
      <c r="C53" s="37">
        <v>0</v>
      </c>
      <c r="D53" s="32">
        <f t="shared" si="2"/>
        <v>0</v>
      </c>
    </row>
    <row r="54" spans="1:4" ht="31.5" hidden="1">
      <c r="A54" s="11" t="s">
        <v>27</v>
      </c>
      <c r="B54" s="6"/>
      <c r="C54" s="6"/>
      <c r="D54" s="32" t="e">
        <f t="shared" ref="D54:D56" si="3">C54/B54</f>
        <v>#DIV/0!</v>
      </c>
    </row>
    <row r="55" spans="1:4" ht="63" hidden="1">
      <c r="A55" s="18" t="s">
        <v>28</v>
      </c>
      <c r="B55" s="8"/>
      <c r="C55" s="8">
        <f>3153885-851000+350000+35000+551000+40470+58000</f>
        <v>3337355</v>
      </c>
      <c r="D55" s="32" t="e">
        <f t="shared" si="3"/>
        <v>#DIV/0!</v>
      </c>
    </row>
    <row r="56" spans="1:4" ht="15.75" hidden="1">
      <c r="A56" s="18"/>
      <c r="B56" s="8"/>
      <c r="C56" s="6"/>
      <c r="D56" s="32" t="e">
        <f t="shared" si="3"/>
        <v>#DIV/0!</v>
      </c>
    </row>
    <row r="57" spans="1:4" ht="31.5" hidden="1">
      <c r="A57" s="11" t="s">
        <v>29</v>
      </c>
      <c r="B57" s="6"/>
      <c r="C57" s="6"/>
      <c r="D57" s="32"/>
    </row>
    <row r="58" spans="1:4" ht="94.5" hidden="1">
      <c r="A58" s="18" t="s">
        <v>30</v>
      </c>
      <c r="B58" s="8"/>
      <c r="C58" s="8">
        <f>330656+57850</f>
        <v>388506</v>
      </c>
      <c r="D58" s="32"/>
    </row>
    <row r="59" spans="1:4" ht="78.75" hidden="1">
      <c r="A59" s="18" t="s">
        <v>31</v>
      </c>
      <c r="B59" s="8"/>
      <c r="C59" s="8">
        <f>851000-551000+3045</f>
        <v>303045</v>
      </c>
      <c r="D59" s="32"/>
    </row>
    <row r="60" spans="1:4" ht="47.25" hidden="1">
      <c r="A60" s="10" t="s">
        <v>32</v>
      </c>
      <c r="B60" s="4"/>
      <c r="C60" s="4"/>
      <c r="D60" s="32"/>
    </row>
    <row r="61" spans="1:4" ht="63" hidden="1">
      <c r="A61" s="18" t="s">
        <v>33</v>
      </c>
      <c r="B61" s="8"/>
      <c r="C61" s="8"/>
      <c r="D61" s="33"/>
    </row>
    <row r="62" spans="1:4" ht="31.5" hidden="1">
      <c r="A62" s="11" t="s">
        <v>34</v>
      </c>
      <c r="B62" s="6"/>
      <c r="C62" s="6"/>
      <c r="D62" s="32" t="e">
        <f t="shared" ref="D62:D77" si="4">C62/B62</f>
        <v>#DIV/0!</v>
      </c>
    </row>
    <row r="63" spans="1:4" ht="78.75" hidden="1">
      <c r="A63" s="18" t="s">
        <v>35</v>
      </c>
      <c r="B63" s="8"/>
      <c r="C63" s="8">
        <v>859425</v>
      </c>
      <c r="D63" s="32" t="e">
        <f t="shared" si="4"/>
        <v>#DIV/0!</v>
      </c>
    </row>
    <row r="64" spans="1:4" ht="31.5" hidden="1">
      <c r="A64" s="18" t="s">
        <v>36</v>
      </c>
      <c r="B64" s="8"/>
      <c r="C64" s="8"/>
      <c r="D64" s="32" t="e">
        <f t="shared" si="4"/>
        <v>#DIV/0!</v>
      </c>
    </row>
    <row r="65" spans="1:4" ht="94.5" hidden="1">
      <c r="A65" s="18" t="s">
        <v>37</v>
      </c>
      <c r="B65" s="8"/>
      <c r="C65" s="8">
        <v>3228892</v>
      </c>
      <c r="D65" s="32" t="e">
        <f t="shared" si="4"/>
        <v>#DIV/0!</v>
      </c>
    </row>
    <row r="66" spans="1:4" ht="63" hidden="1">
      <c r="A66" s="18" t="s">
        <v>38</v>
      </c>
      <c r="B66" s="8"/>
      <c r="C66" s="8">
        <v>350000</v>
      </c>
      <c r="D66" s="32" t="e">
        <f t="shared" si="4"/>
        <v>#DIV/0!</v>
      </c>
    </row>
    <row r="67" spans="1:4" ht="47.25" hidden="1">
      <c r="A67" s="18" t="s">
        <v>39</v>
      </c>
      <c r="B67" s="8"/>
      <c r="C67" s="8">
        <v>2500</v>
      </c>
      <c r="D67" s="32" t="e">
        <f t="shared" si="4"/>
        <v>#DIV/0!</v>
      </c>
    </row>
    <row r="68" spans="1:4" ht="38.25" customHeight="1">
      <c r="A68" s="17" t="s">
        <v>163</v>
      </c>
      <c r="B68" s="9">
        <f>B69+B75+B78</f>
        <v>3000000</v>
      </c>
      <c r="C68" s="9">
        <f>C69+C75+C78</f>
        <v>534844.32000000007</v>
      </c>
      <c r="D68" s="31">
        <f>C68/B68</f>
        <v>0.17828144000000001</v>
      </c>
    </row>
    <row r="69" spans="1:4" ht="15.75">
      <c r="A69" s="10" t="s">
        <v>62</v>
      </c>
      <c r="B69" s="4">
        <v>2010000</v>
      </c>
      <c r="C69" s="4">
        <v>241435.92</v>
      </c>
      <c r="D69" s="32">
        <f>C69/B69</f>
        <v>0.12011737313432837</v>
      </c>
    </row>
    <row r="70" spans="1:4" ht="31.5" hidden="1">
      <c r="A70" s="11" t="s">
        <v>40</v>
      </c>
      <c r="B70" s="6"/>
      <c r="C70" s="6"/>
      <c r="D70" s="32" t="e">
        <f t="shared" si="4"/>
        <v>#DIV/0!</v>
      </c>
    </row>
    <row r="71" spans="1:4" ht="78.75" hidden="1">
      <c r="A71" s="18" t="s">
        <v>41</v>
      </c>
      <c r="B71" s="8"/>
      <c r="C71" s="19">
        <f>143280+16268</f>
        <v>159548</v>
      </c>
      <c r="D71" s="32" t="e">
        <f t="shared" si="4"/>
        <v>#DIV/0!</v>
      </c>
    </row>
    <row r="72" spans="1:4" ht="31.5" hidden="1">
      <c r="A72" s="10" t="s">
        <v>42</v>
      </c>
      <c r="B72" s="4"/>
      <c r="C72" s="4">
        <v>0</v>
      </c>
      <c r="D72" s="32" t="e">
        <f t="shared" si="4"/>
        <v>#DIV/0!</v>
      </c>
    </row>
    <row r="73" spans="1:4" ht="15.75" hidden="1">
      <c r="A73" s="11" t="s">
        <v>43</v>
      </c>
      <c r="B73" s="6"/>
      <c r="C73" s="6"/>
      <c r="D73" s="32" t="e">
        <f t="shared" si="4"/>
        <v>#DIV/0!</v>
      </c>
    </row>
    <row r="74" spans="1:4" ht="15.75" hidden="1">
      <c r="A74" s="18" t="s">
        <v>44</v>
      </c>
      <c r="B74" s="8"/>
      <c r="C74" s="20">
        <v>90000</v>
      </c>
      <c r="D74" s="32" t="e">
        <f t="shared" si="4"/>
        <v>#DIV/0!</v>
      </c>
    </row>
    <row r="75" spans="1:4" ht="18" customHeight="1">
      <c r="A75" s="10" t="s">
        <v>63</v>
      </c>
      <c r="B75" s="4">
        <v>300000</v>
      </c>
      <c r="C75" s="4">
        <v>90000</v>
      </c>
      <c r="D75" s="32">
        <f>C75/B75</f>
        <v>0.3</v>
      </c>
    </row>
    <row r="76" spans="1:4" ht="31.5" hidden="1">
      <c r="A76" s="11" t="s">
        <v>45</v>
      </c>
      <c r="B76" s="6"/>
      <c r="C76" s="6"/>
      <c r="D76" s="32" t="e">
        <f t="shared" si="4"/>
        <v>#DIV/0!</v>
      </c>
    </row>
    <row r="77" spans="1:4" ht="63" hidden="1">
      <c r="A77" s="11" t="s">
        <v>46</v>
      </c>
      <c r="B77" s="6"/>
      <c r="C77" s="20">
        <f>14000-6714</f>
        <v>7286</v>
      </c>
      <c r="D77" s="32" t="e">
        <f t="shared" si="4"/>
        <v>#DIV/0!</v>
      </c>
    </row>
    <row r="78" spans="1:4" ht="31.5">
      <c r="A78" s="10" t="s">
        <v>64</v>
      </c>
      <c r="B78" s="4">
        <v>690000</v>
      </c>
      <c r="C78" s="21">
        <v>203408.4</v>
      </c>
      <c r="D78" s="32">
        <f>C78/B78</f>
        <v>0.29479478260869563</v>
      </c>
    </row>
    <row r="79" spans="1:4" ht="31.5" hidden="1">
      <c r="A79" s="11" t="s">
        <v>47</v>
      </c>
      <c r="B79" s="11"/>
      <c r="C79" s="20"/>
    </row>
    <row r="80" spans="1:4" ht="47.25" hidden="1">
      <c r="A80" s="11" t="s">
        <v>48</v>
      </c>
      <c r="B80" s="11"/>
      <c r="C80" s="20">
        <f>264162-51000-91+98256</f>
        <v>311327</v>
      </c>
    </row>
  </sheetData>
  <mergeCells count="1">
    <mergeCell ref="A1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2024-04-02T11:32:25Z</dcterms:modified>
</cp:coreProperties>
</file>